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31_水道事業所\"/>
    </mc:Choice>
  </mc:AlternateContent>
  <xr:revisionPtr revIDLastSave="0" documentId="13_ncr:1_{CF3A1DF9-5FA5-4D12-83DE-ACEFC438972F}" xr6:coauthVersionLast="45" xr6:coauthVersionMax="45" xr10:uidLastSave="{00000000-0000-0000-0000-000000000000}"/>
  <bookViews>
    <workbookView xWindow="-120" yWindow="-120" windowWidth="20730" windowHeight="11160" xr2:uid="{41547C36-AB9F-41B0-B886-EEC64E2267C9}"/>
  </bookViews>
  <sheets>
    <sheet name="料金改定　自動計算" sheetId="1" r:id="rId1"/>
  </sheets>
  <externalReferences>
    <externalReference r:id="rId2"/>
  </externalReferences>
  <definedNames>
    <definedName name="_xlnm.Print_Area" localSheetId="0">'料金改定　自動計算'!$A$1:$G$27</definedName>
    <definedName name="当年度">[1]基本情報!$E$8</definedName>
    <definedName name="当年度期首">[1]基本情報!$E$10</definedName>
    <definedName name="当年度期末">[1]基本情報!$G$10</definedName>
    <definedName name="来年度期末">[1]基本情報!$G$14</definedName>
    <definedName name="来年当初予算年度">[1]基本情報!$E$12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7" i="1" l="1"/>
  <c r="K33" i="1" l="1"/>
  <c r="K34" i="1" s="1"/>
  <c r="K28" i="1"/>
  <c r="K27" i="1"/>
  <c r="K26" i="1"/>
  <c r="K25" i="1"/>
  <c r="C25" i="1"/>
  <c r="K24" i="1"/>
  <c r="K23" i="1"/>
  <c r="C24" i="1" s="1"/>
  <c r="K22" i="1"/>
  <c r="N20" i="1"/>
  <c r="C17" i="1"/>
  <c r="N10" i="1"/>
  <c r="N11" i="1" l="1"/>
  <c r="N22" i="1" s="1"/>
  <c r="K35" i="1"/>
  <c r="N35" i="1" s="1"/>
  <c r="C26" i="1"/>
  <c r="C18" i="1"/>
  <c r="N12" i="1" l="1"/>
  <c r="N23" i="1" s="1"/>
  <c r="Q23" i="1" s="1"/>
  <c r="K36" i="1"/>
  <c r="N36" i="1" s="1"/>
  <c r="C19" i="1"/>
  <c r="Q12" i="1" l="1"/>
  <c r="N13" i="1"/>
  <c r="K37" i="1"/>
  <c r="N37" i="1" s="1"/>
  <c r="Q13" i="1" l="1"/>
  <c r="N14" i="1"/>
  <c r="Q14" i="1" s="1"/>
  <c r="K38" i="1"/>
  <c r="N38" i="1" s="1"/>
  <c r="N24" i="1"/>
  <c r="Q24" i="1" s="1"/>
  <c r="N16" i="1" l="1"/>
  <c r="Q16" i="1" s="1"/>
  <c r="K39" i="1"/>
  <c r="N39" i="1" s="1"/>
  <c r="N15" i="1"/>
  <c r="N26" i="1" s="1"/>
  <c r="Q26" i="1" s="1"/>
  <c r="N25" i="1"/>
  <c r="Q25" i="1" s="1"/>
  <c r="N27" i="1" l="1"/>
  <c r="Q27" i="1" s="1"/>
  <c r="Q28" i="1" s="1"/>
  <c r="D24" i="1" s="1"/>
  <c r="E24" i="1" s="1"/>
  <c r="F24" i="1" s="1"/>
  <c r="G24" i="1" s="1"/>
  <c r="K40" i="1"/>
  <c r="N40" i="1" s="1"/>
  <c r="Q15" i="1"/>
  <c r="Q17" i="1" s="1"/>
  <c r="D17" i="1" s="1"/>
  <c r="E17" i="1" s="1"/>
  <c r="G17" i="1" s="1"/>
  <c r="K41" i="1" l="1"/>
  <c r="N41" i="1" s="1"/>
  <c r="N43" i="1"/>
  <c r="D25" i="1" s="1"/>
  <c r="D26" i="1" s="1"/>
  <c r="K42" i="1"/>
  <c r="N42" i="1" s="1"/>
  <c r="E25" i="1" l="1"/>
  <c r="F25" i="1" s="1"/>
  <c r="F26" i="1" s="1"/>
  <c r="D18" i="1"/>
  <c r="D19" i="1" s="1"/>
  <c r="E18" i="1" l="1"/>
  <c r="F18" i="1" s="1"/>
  <c r="E26" i="1"/>
  <c r="G25" i="1"/>
  <c r="G26" i="1" s="1"/>
  <c r="E19" i="1" l="1"/>
  <c r="F19" i="1"/>
  <c r="G18" i="1"/>
  <c r="G19" i="1" s="1"/>
  <c r="G20" i="1" s="1"/>
</calcChain>
</file>

<file path=xl/sharedStrings.xml><?xml version="1.0" encoding="utf-8"?>
<sst xmlns="http://schemas.openxmlformats.org/spreadsheetml/2006/main" count="98" uniqueCount="42">
  <si>
    <t>水道料金従量明細（隔月検針用）</t>
    <rPh sb="0" eb="2">
      <t>スイドウ</t>
    </rPh>
    <rPh sb="2" eb="4">
      <t>リョウキン</t>
    </rPh>
    <rPh sb="4" eb="6">
      <t>ジュウリョウ</t>
    </rPh>
    <rPh sb="6" eb="8">
      <t>メイサイ</t>
    </rPh>
    <rPh sb="9" eb="11">
      <t>カクゲツ</t>
    </rPh>
    <rPh sb="11" eb="13">
      <t>ケンシン</t>
    </rPh>
    <rPh sb="13" eb="14">
      <t>ヨウ</t>
    </rPh>
    <phoneticPr fontId="3"/>
  </si>
  <si>
    <t>有</t>
    <rPh sb="0" eb="1">
      <t>アリ</t>
    </rPh>
    <phoneticPr fontId="3"/>
  </si>
  <si>
    <t>口径</t>
    <rPh sb="0" eb="2">
      <t>コウケイ</t>
    </rPh>
    <phoneticPr fontId="3"/>
  </si>
  <si>
    <t>基本料金</t>
    <rPh sb="0" eb="2">
      <t>キホン</t>
    </rPh>
    <rPh sb="2" eb="4">
      <t>リョウキン</t>
    </rPh>
    <phoneticPr fontId="3"/>
  </si>
  <si>
    <t>使用水量</t>
    <rPh sb="0" eb="2">
      <t>シヨウ</t>
    </rPh>
    <rPh sb="2" eb="4">
      <t>スイリョウ</t>
    </rPh>
    <phoneticPr fontId="3"/>
  </si>
  <si>
    <t>基本</t>
    <rPh sb="0" eb="2">
      <t>キホン</t>
    </rPh>
    <phoneticPr fontId="3"/>
  </si>
  <si>
    <t>単価</t>
    <rPh sb="0" eb="2">
      <t>タンカ</t>
    </rPh>
    <phoneticPr fontId="3"/>
  </si>
  <si>
    <t>小計</t>
    <rPh sb="0" eb="2">
      <t>ショウケイ</t>
    </rPh>
    <phoneticPr fontId="3"/>
  </si>
  <si>
    <t>100まで</t>
    <phoneticPr fontId="3"/>
  </si>
  <si>
    <t>200まで</t>
    <phoneticPr fontId="3"/>
  </si>
  <si>
    <t>600まで</t>
    <phoneticPr fontId="3"/>
  </si>
  <si>
    <t>1000まで</t>
    <phoneticPr fontId="3"/>
  </si>
  <si>
    <t>従量料金</t>
    <rPh sb="0" eb="2">
      <t>ジュウリョウ</t>
    </rPh>
    <rPh sb="2" eb="4">
      <t>リョウキン</t>
    </rPh>
    <phoneticPr fontId="3"/>
  </si>
  <si>
    <t>消費税（10％）</t>
    <rPh sb="0" eb="3">
      <t>ショウヒゼイ</t>
    </rPh>
    <phoneticPr fontId="3"/>
  </si>
  <si>
    <t>税込総額</t>
    <rPh sb="0" eb="2">
      <t>ゼイコ</t>
    </rPh>
    <rPh sb="2" eb="4">
      <t>ソウガク</t>
    </rPh>
    <phoneticPr fontId="3"/>
  </si>
  <si>
    <t>１００１から</t>
    <phoneticPr fontId="3"/>
  </si>
  <si>
    <t>水道料金</t>
    <rPh sb="0" eb="2">
      <t>スイドウ</t>
    </rPh>
    <rPh sb="2" eb="4">
      <t>リョウキン</t>
    </rPh>
    <phoneticPr fontId="3"/>
  </si>
  <si>
    <t>従量計</t>
    <rPh sb="0" eb="2">
      <t>ジュウリョウ</t>
    </rPh>
    <rPh sb="2" eb="3">
      <t>ケイ</t>
    </rPh>
    <phoneticPr fontId="3"/>
  </si>
  <si>
    <t>旧料金</t>
    <rPh sb="0" eb="1">
      <t>キュウ</t>
    </rPh>
    <rPh sb="1" eb="3">
      <t>リョウキン</t>
    </rPh>
    <phoneticPr fontId="3"/>
  </si>
  <si>
    <t>下水</t>
    <rPh sb="0" eb="2">
      <t>ゲスイ</t>
    </rPh>
    <phoneticPr fontId="3"/>
  </si>
  <si>
    <t>無</t>
    <rPh sb="0" eb="1">
      <t>ム</t>
    </rPh>
    <phoneticPr fontId="3"/>
  </si>
  <si>
    <t>　</t>
    <phoneticPr fontId="3"/>
  </si>
  <si>
    <t>30まで</t>
    <phoneticPr fontId="3"/>
  </si>
  <si>
    <t>60まで</t>
    <phoneticPr fontId="3"/>
  </si>
  <si>
    <t>2000まで</t>
    <phoneticPr fontId="3"/>
  </si>
  <si>
    <t>2001から</t>
    <phoneticPr fontId="3"/>
  </si>
  <si>
    <t xml:space="preserve"> </t>
    <phoneticPr fontId="3"/>
  </si>
  <si>
    <t>使い方　①　ご自宅の水道メーターの口径を選択してください。　　　　　　　　　　　　　　　　　　　　　　　　　　　　　　　　　　　　　　　　　　　　　　</t>
    <rPh sb="0" eb="1">
      <t>ツカ</t>
    </rPh>
    <rPh sb="2" eb="3">
      <t>カタ</t>
    </rPh>
    <rPh sb="7" eb="9">
      <t>ジタク</t>
    </rPh>
    <rPh sb="10" eb="12">
      <t>スイドウ</t>
    </rPh>
    <rPh sb="17" eb="19">
      <t>コウケイ</t>
    </rPh>
    <rPh sb="20" eb="22">
      <t>センタク</t>
    </rPh>
    <phoneticPr fontId="3"/>
  </si>
  <si>
    <t>　　　　　　　　水道メーターの口径は検針票に記載されています。　（アパートなどは13ミリ一軒家は20ミリが一般的です）</t>
    <phoneticPr fontId="3"/>
  </si>
  <si>
    <t>　　　　　②　下水道をご使用の場合は有を選択してください</t>
    <rPh sb="7" eb="9">
      <t>ゲスイ</t>
    </rPh>
    <rPh sb="9" eb="10">
      <t>ドウ</t>
    </rPh>
    <rPh sb="12" eb="14">
      <t>シヨウ</t>
    </rPh>
    <rPh sb="15" eb="17">
      <t>バアイ</t>
    </rPh>
    <rPh sb="18" eb="19">
      <t>ア</t>
    </rPh>
    <rPh sb="20" eb="22">
      <t>センタク</t>
    </rPh>
    <phoneticPr fontId="3"/>
  </si>
  <si>
    <t>　　　　　③　使用水量を入力してください</t>
    <rPh sb="7" eb="9">
      <t>シヨウ</t>
    </rPh>
    <rPh sb="9" eb="11">
      <t>スイリョウ</t>
    </rPh>
    <rPh sb="12" eb="14">
      <t>ニュウリョク</t>
    </rPh>
    <phoneticPr fontId="3"/>
  </si>
  <si>
    <t>差額</t>
    <rPh sb="0" eb="2">
      <t>サガク</t>
    </rPh>
    <phoneticPr fontId="3"/>
  </si>
  <si>
    <t>⇒　13ミリ／20ミリ／  25ミリ／ 40ミリ／ 50ミリ／ 75ミリ／ 100ミリから選択</t>
    <rPh sb="45" eb="47">
      <t>センタク</t>
    </rPh>
    <phoneticPr fontId="3"/>
  </si>
  <si>
    <t>下水道使用料</t>
    <rPh sb="0" eb="3">
      <t>ゲスイドウ</t>
    </rPh>
    <rPh sb="3" eb="5">
      <t>シヨウ</t>
    </rPh>
    <rPh sb="5" eb="6">
      <t>リョウ</t>
    </rPh>
    <phoneticPr fontId="3"/>
  </si>
  <si>
    <t>（単位　円）</t>
    <rPh sb="1" eb="3">
      <t>タンイ</t>
    </rPh>
    <rPh sb="4" eb="5">
      <t>エン</t>
    </rPh>
    <phoneticPr fontId="3"/>
  </si>
  <si>
    <t>改定前料金</t>
    <rPh sb="0" eb="2">
      <t>カイテイ</t>
    </rPh>
    <rPh sb="2" eb="3">
      <t>マエ</t>
    </rPh>
    <rPh sb="3" eb="5">
      <t>リョウキン</t>
    </rPh>
    <phoneticPr fontId="3"/>
  </si>
  <si>
    <t>改定後料金（令和6年10月1日～）</t>
    <rPh sb="0" eb="2">
      <t>カイテイ</t>
    </rPh>
    <rPh sb="2" eb="3">
      <t>ゴ</t>
    </rPh>
    <rPh sb="3" eb="5">
      <t>リョウキン</t>
    </rPh>
    <rPh sb="6" eb="8">
      <t>レイワ</t>
    </rPh>
    <rPh sb="9" eb="10">
      <t>ネン</t>
    </rPh>
    <rPh sb="12" eb="13">
      <t>ガツ</t>
    </rPh>
    <rPh sb="14" eb="15">
      <t>ヒ</t>
    </rPh>
    <phoneticPr fontId="3"/>
  </si>
  <si>
    <t>①メーター口径</t>
    <rPh sb="5" eb="7">
      <t>コウケイ</t>
    </rPh>
    <phoneticPr fontId="3"/>
  </si>
  <si>
    <t>②下水道　有無</t>
    <rPh sb="1" eb="4">
      <t>ゲスイドウスイドウ</t>
    </rPh>
    <rPh sb="5" eb="7">
      <t>ウム</t>
    </rPh>
    <phoneticPr fontId="3"/>
  </si>
  <si>
    <t>③使用水量</t>
    <rPh sb="1" eb="3">
      <t>シヨウ</t>
    </rPh>
    <rPh sb="3" eb="5">
      <t>スイリョウ</t>
    </rPh>
    <phoneticPr fontId="3"/>
  </si>
  <si>
    <t>合　計</t>
    <rPh sb="0" eb="1">
      <t>ゴウ</t>
    </rPh>
    <rPh sb="2" eb="3">
      <t>ケイ</t>
    </rPh>
    <phoneticPr fontId="3"/>
  </si>
  <si>
    <t>愛川町　水道料金等　比較表   （ 2か月分）</t>
    <rPh sb="0" eb="2">
      <t>アイカワ</t>
    </rPh>
    <rPh sb="2" eb="3">
      <t>マチ</t>
    </rPh>
    <rPh sb="4" eb="6">
      <t>スイドウ</t>
    </rPh>
    <rPh sb="6" eb="8">
      <t>リョウキン</t>
    </rPh>
    <rPh sb="8" eb="9">
      <t>トウ</t>
    </rPh>
    <rPh sb="10" eb="12">
      <t>ヒカク</t>
    </rPh>
    <rPh sb="12" eb="13">
      <t>ヒョウ</t>
    </rPh>
    <rPh sb="20" eb="22">
      <t>ゲツブン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</si>
</sst>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㎥&quot;"/>
    <numFmt numFmtId="177" formatCode="##&quot;ミ&quot;&quot;リ&quot;"/>
  </numFmts>
  <fonts count="1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i/>
      <sz val="11"/>
      <color theme="0"/>
      <name val="ＭＳ Ｐゴシック"/>
      <family val="3"/>
      <charset val="128"/>
    </font>
    <font>
      <b/>
      <i/>
      <sz val="11"/>
      <color theme="0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38" fontId="0" fillId="0" borderId="0" xfId="1" applyFont="1">
      <alignment vertical="center"/>
    </xf>
    <xf numFmtId="0" fontId="2" fillId="2" borderId="0" xfId="0" applyFont="1" applyFill="1">
      <alignment vertical="center"/>
    </xf>
    <xf numFmtId="38" fontId="0" fillId="0" borderId="0" xfId="1" applyFont="1" applyAlignment="1">
      <alignment horizontal="right" vertical="center"/>
    </xf>
    <xf numFmtId="0" fontId="4" fillId="0" borderId="0" xfId="0" applyFont="1">
      <alignment vertical="center"/>
    </xf>
    <xf numFmtId="38" fontId="5" fillId="0" borderId="0" xfId="1" applyFont="1" applyAlignment="1">
      <alignment horizontal="right" vertical="center"/>
    </xf>
    <xf numFmtId="38" fontId="4" fillId="0" borderId="0" xfId="1" applyFont="1">
      <alignment vertical="center"/>
    </xf>
    <xf numFmtId="49" fontId="0" fillId="0" borderId="0" xfId="0" applyNumberFormat="1">
      <alignment vertical="center"/>
    </xf>
    <xf numFmtId="38" fontId="5" fillId="0" borderId="0" xfId="1" applyFont="1">
      <alignment vertical="center"/>
    </xf>
    <xf numFmtId="0" fontId="0" fillId="3" borderId="0" xfId="0" applyFill="1">
      <alignment vertical="center"/>
    </xf>
    <xf numFmtId="38" fontId="0" fillId="3" borderId="0" xfId="1" applyFont="1" applyFill="1">
      <alignment vertical="center"/>
    </xf>
    <xf numFmtId="0" fontId="0" fillId="0" borderId="2" xfId="0" applyBorder="1">
      <alignment vertical="center"/>
    </xf>
    <xf numFmtId="38" fontId="0" fillId="3" borderId="0" xfId="0" applyNumberFormat="1" applyFill="1">
      <alignment vertical="center"/>
    </xf>
    <xf numFmtId="38" fontId="0" fillId="0" borderId="0" xfId="0" applyNumberFormat="1">
      <alignment vertical="center"/>
    </xf>
    <xf numFmtId="0" fontId="7" fillId="3" borderId="0" xfId="0" applyFont="1" applyFill="1">
      <alignment vertical="center"/>
    </xf>
    <xf numFmtId="38" fontId="7" fillId="3" borderId="0" xfId="1" applyFont="1" applyFill="1">
      <alignment vertical="center"/>
    </xf>
    <xf numFmtId="0" fontId="7" fillId="3" borderId="3" xfId="0" applyFont="1" applyFill="1" applyBorder="1">
      <alignment vertical="center"/>
    </xf>
    <xf numFmtId="38" fontId="7" fillId="3" borderId="3" xfId="1" applyFont="1" applyFill="1" applyBorder="1">
      <alignment vertical="center"/>
    </xf>
    <xf numFmtId="0" fontId="7" fillId="3" borderId="4" xfId="0" applyFont="1" applyFill="1" applyBorder="1">
      <alignment vertical="center"/>
    </xf>
    <xf numFmtId="38" fontId="7" fillId="3" borderId="4" xfId="1" applyFont="1" applyFill="1" applyBorder="1">
      <alignment vertical="center"/>
    </xf>
    <xf numFmtId="0" fontId="8" fillId="3" borderId="3" xfId="0" applyFont="1" applyFill="1" applyBorder="1">
      <alignment vertical="center"/>
    </xf>
    <xf numFmtId="38" fontId="8" fillId="3" borderId="3" xfId="1" applyFont="1" applyFill="1" applyBorder="1">
      <alignment vertical="center"/>
    </xf>
    <xf numFmtId="38" fontId="7" fillId="3" borderId="3" xfId="0" applyNumberFormat="1" applyFont="1" applyFill="1" applyBorder="1">
      <alignment vertical="center"/>
    </xf>
    <xf numFmtId="0" fontId="9" fillId="3" borderId="3" xfId="0" applyFont="1" applyFill="1" applyBorder="1">
      <alignment vertical="center"/>
    </xf>
    <xf numFmtId="38" fontId="9" fillId="3" borderId="3" xfId="1" applyFont="1" applyFill="1" applyBorder="1">
      <alignment vertical="center"/>
    </xf>
    <xf numFmtId="0" fontId="10" fillId="3" borderId="3" xfId="0" applyFont="1" applyFill="1" applyBorder="1">
      <alignment vertical="center"/>
    </xf>
    <xf numFmtId="38" fontId="10" fillId="3" borderId="3" xfId="1" applyFont="1" applyFill="1" applyBorder="1">
      <alignment vertical="center"/>
    </xf>
    <xf numFmtId="38" fontId="9" fillId="3" borderId="3" xfId="0" applyNumberFormat="1" applyFont="1" applyFill="1" applyBorder="1">
      <alignment vertical="center"/>
    </xf>
    <xf numFmtId="0" fontId="7" fillId="3" borderId="3" xfId="0" applyFont="1" applyFill="1" applyBorder="1" applyAlignment="1">
      <alignment horizontal="left" vertical="center"/>
    </xf>
    <xf numFmtId="0" fontId="4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3" borderId="0" xfId="0" applyFill="1" applyBorder="1">
      <alignment vertical="center"/>
    </xf>
    <xf numFmtId="38" fontId="0" fillId="0" borderId="0" xfId="1" applyFont="1" applyBorder="1">
      <alignment vertical="center"/>
    </xf>
    <xf numFmtId="38" fontId="6" fillId="0" borderId="0" xfId="1" applyFont="1" applyBorder="1">
      <alignment vertical="center"/>
    </xf>
    <xf numFmtId="0" fontId="11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38" fontId="7" fillId="3" borderId="5" xfId="1" applyFont="1" applyFill="1" applyBorder="1">
      <alignment vertical="center"/>
    </xf>
    <xf numFmtId="38" fontId="7" fillId="3" borderId="0" xfId="1" applyFont="1" applyFill="1" applyBorder="1">
      <alignment vertical="center"/>
    </xf>
    <xf numFmtId="38" fontId="2" fillId="2" borderId="0" xfId="1" applyFont="1" applyFill="1">
      <alignment vertical="center"/>
    </xf>
    <xf numFmtId="177" fontId="2" fillId="2" borderId="6" xfId="0" applyNumberFormat="1" applyFont="1" applyFill="1" applyBorder="1" applyProtection="1">
      <alignment vertical="center"/>
      <protection locked="0"/>
    </xf>
    <xf numFmtId="38" fontId="2" fillId="2" borderId="6" xfId="1" applyFont="1" applyFill="1" applyBorder="1" applyAlignment="1" applyProtection="1">
      <alignment horizontal="right" vertical="center"/>
      <protection locked="0"/>
    </xf>
    <xf numFmtId="176" fontId="2" fillId="2" borderId="6" xfId="1" applyNumberFormat="1" applyFont="1" applyFill="1" applyBorder="1" applyProtection="1">
      <alignment vertical="center"/>
      <protection locked="0"/>
    </xf>
    <xf numFmtId="0" fontId="12" fillId="0" borderId="0" xfId="0" applyFont="1">
      <alignment vertical="center"/>
    </xf>
    <xf numFmtId="38" fontId="12" fillId="0" borderId="0" xfId="1" applyFont="1">
      <alignment vertical="center"/>
    </xf>
    <xf numFmtId="38" fontId="12" fillId="0" borderId="0" xfId="1" applyFont="1" applyAlignment="1">
      <alignment vertical="center" shrinkToFit="1"/>
    </xf>
    <xf numFmtId="0" fontId="12" fillId="0" borderId="1" xfId="0" applyFont="1" applyBorder="1">
      <alignment vertical="center"/>
    </xf>
    <xf numFmtId="38" fontId="12" fillId="0" borderId="1" xfId="1" applyFont="1" applyBorder="1">
      <alignment vertical="center"/>
    </xf>
    <xf numFmtId="38" fontId="12" fillId="0" borderId="1" xfId="1" applyFont="1" applyBorder="1" applyAlignment="1">
      <alignment horizontal="right" vertical="center"/>
    </xf>
    <xf numFmtId="38" fontId="12" fillId="0" borderId="1" xfId="1" applyFont="1" applyBorder="1" applyAlignment="1">
      <alignment horizontal="right" vertical="center" shrinkToFit="1"/>
    </xf>
    <xf numFmtId="38" fontId="12" fillId="0" borderId="1" xfId="0" applyNumberFormat="1" applyFont="1" applyBorder="1" applyAlignment="1">
      <alignment horizontal="right" vertical="center"/>
    </xf>
    <xf numFmtId="38" fontId="13" fillId="0" borderId="1" xfId="1" applyFont="1" applyBorder="1" applyAlignment="1">
      <alignment horizontal="right" vertical="center"/>
    </xf>
    <xf numFmtId="38" fontId="13" fillId="0" borderId="1" xfId="1" applyFont="1" applyBorder="1" applyAlignment="1">
      <alignment horizontal="right" vertical="center" shrinkToFit="1"/>
    </xf>
    <xf numFmtId="38" fontId="12" fillId="0" borderId="0" xfId="1" applyFont="1" applyAlignment="1">
      <alignment horizontal="right" vertical="center"/>
    </xf>
    <xf numFmtId="38" fontId="13" fillId="0" borderId="0" xfId="1" applyFont="1">
      <alignment vertical="center"/>
    </xf>
    <xf numFmtId="0" fontId="5" fillId="0" borderId="0" xfId="0" applyFont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38" fontId="12" fillId="0" borderId="1" xfId="1" applyFont="1" applyBorder="1" applyAlignment="1">
      <alignment horizontal="center" vertical="center"/>
    </xf>
    <xf numFmtId="38" fontId="12" fillId="0" borderId="1" xfId="1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App\yosan\KY078Xls\&#20104;&#31639;&#26360;\&#24403;&#21021;&#20104;&#31639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予算"/>
      <sheetName val="概01"/>
      <sheetName val="資金計画"/>
      <sheetName val="概02"/>
      <sheetName val="基本情報"/>
      <sheetName val="当年度損益計算書"/>
      <sheetName val="当年度貸借対照表"/>
      <sheetName val="来年度貸借対照表自作"/>
      <sheetName val="来年度損益計算書（参考）"/>
      <sheetName val="来年度貸借対照表"/>
      <sheetName val="実施計画（収益的）"/>
      <sheetName val="実施計画（資本的）"/>
      <sheetName val="説明書（収益的収入）"/>
      <sheetName val="説明書（収益的支出）"/>
      <sheetName val="説明書（資本的収入）"/>
      <sheetName val="説明書（資本的支出）"/>
      <sheetName val="ページ"/>
      <sheetName val="前年度損益計算書"/>
      <sheetName val="前年度貸借対照表"/>
      <sheetName val="当年度貸借対照表自作"/>
      <sheetName val="当年度損益計算書（参考）"/>
    </sheetNames>
    <sheetDataSet>
      <sheetData sheetId="0"/>
      <sheetData sheetId="1"/>
      <sheetData sheetId="2"/>
      <sheetData sheetId="3"/>
      <sheetData sheetId="4"/>
      <sheetData sheetId="5">
        <row r="8">
          <cell r="E8" t="str">
            <v>平成29年度</v>
          </cell>
        </row>
        <row r="10">
          <cell r="E10" t="str">
            <v>平成29年4月1日</v>
          </cell>
          <cell r="G10" t="str">
            <v>平成30年3月31日</v>
          </cell>
        </row>
        <row r="12">
          <cell r="E12" t="str">
            <v>平成30年度</v>
          </cell>
        </row>
        <row r="14">
          <cell r="G14" t="str">
            <v>平成31年3月31日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0F2F3-E6EE-4942-9A17-A9785346E0B3}">
  <dimension ref="B1:T108"/>
  <sheetViews>
    <sheetView tabSelected="1" view="pageBreakPreview" zoomScale="85" zoomScaleNormal="100" zoomScaleSheetLayoutView="85" workbookViewId="0">
      <selection activeCell="G9" sqref="G9"/>
    </sheetView>
  </sheetViews>
  <sheetFormatPr defaultRowHeight="13.5" x14ac:dyDescent="0.15"/>
  <cols>
    <col min="1" max="1" width="5.375" customWidth="1"/>
    <col min="2" max="2" width="18.375" customWidth="1"/>
    <col min="3" max="6" width="18.375" style="2" customWidth="1"/>
    <col min="7" max="7" width="18.375" customWidth="1"/>
    <col min="8" max="8" width="3.625" customWidth="1"/>
    <col min="9" max="9" width="6.375" customWidth="1"/>
    <col min="10" max="10" width="0" hidden="1" customWidth="1"/>
    <col min="11" max="11" width="8.75" hidden="1" customWidth="1"/>
    <col min="12" max="12" width="3.875" hidden="1" customWidth="1"/>
    <col min="13" max="17" width="8.75" hidden="1" customWidth="1"/>
  </cols>
  <sheetData>
    <row r="1" spans="2:20" ht="31.5" customHeight="1" x14ac:dyDescent="0.15">
      <c r="B1" s="35" t="s">
        <v>41</v>
      </c>
      <c r="J1" s="15" t="s">
        <v>0</v>
      </c>
      <c r="K1" s="16"/>
      <c r="L1" s="16"/>
      <c r="M1" s="16"/>
      <c r="N1" s="16"/>
      <c r="O1" s="16"/>
      <c r="P1" s="16"/>
      <c r="Q1" s="16"/>
      <c r="R1" s="15"/>
    </row>
    <row r="2" spans="2:20" ht="20.25" customHeight="1" x14ac:dyDescent="0.15">
      <c r="B2" s="60" t="s">
        <v>27</v>
      </c>
      <c r="C2" s="60"/>
      <c r="D2" s="60"/>
      <c r="E2" s="60"/>
      <c r="F2" s="60"/>
      <c r="G2" s="60"/>
      <c r="J2" s="15"/>
      <c r="K2" s="16"/>
      <c r="L2" s="16"/>
      <c r="M2" s="16"/>
      <c r="N2" s="16"/>
      <c r="O2" s="16"/>
      <c r="P2" s="16"/>
      <c r="Q2" s="16"/>
      <c r="R2" s="15"/>
    </row>
    <row r="3" spans="2:20" ht="20.25" customHeight="1" x14ac:dyDescent="0.15">
      <c r="B3" s="60" t="s">
        <v>28</v>
      </c>
      <c r="C3" s="60"/>
      <c r="D3" s="60"/>
      <c r="E3" s="60"/>
      <c r="F3" s="60"/>
      <c r="G3" s="60"/>
      <c r="J3" s="15"/>
      <c r="K3" s="16"/>
      <c r="L3" s="16"/>
      <c r="M3" s="16"/>
      <c r="N3" s="16"/>
      <c r="O3" s="16"/>
      <c r="P3" s="16"/>
      <c r="Q3" s="16"/>
      <c r="R3" s="15"/>
    </row>
    <row r="4" spans="2:20" ht="19.5" customHeight="1" x14ac:dyDescent="0.15">
      <c r="B4" s="60" t="s">
        <v>29</v>
      </c>
      <c r="C4" s="60"/>
      <c r="D4" s="60"/>
      <c r="E4" s="60"/>
      <c r="F4" s="60"/>
      <c r="G4" s="60"/>
      <c r="J4" s="15"/>
      <c r="K4" s="16"/>
      <c r="L4" s="16"/>
      <c r="M4" s="16"/>
      <c r="N4" s="16"/>
      <c r="O4" s="16"/>
      <c r="P4" s="16"/>
      <c r="Q4" s="16"/>
      <c r="R4" s="15"/>
    </row>
    <row r="5" spans="2:20" ht="19.5" customHeight="1" x14ac:dyDescent="0.15">
      <c r="B5" s="60" t="s">
        <v>30</v>
      </c>
      <c r="C5" s="60"/>
      <c r="D5" s="60"/>
      <c r="E5" s="60"/>
      <c r="F5" s="60"/>
      <c r="G5" s="60"/>
      <c r="J5" s="15"/>
      <c r="K5" s="16"/>
      <c r="L5" s="16"/>
      <c r="M5" s="16"/>
      <c r="N5" s="16"/>
      <c r="O5" s="16"/>
      <c r="P5" s="16"/>
      <c r="Q5" s="16"/>
      <c r="R5" s="15"/>
    </row>
    <row r="6" spans="2:20" ht="19.5" customHeight="1" thickBot="1" x14ac:dyDescent="0.2">
      <c r="B6" s="36"/>
      <c r="C6" s="36"/>
      <c r="D6" s="36"/>
      <c r="E6" s="36"/>
      <c r="F6" s="36"/>
      <c r="G6" s="36"/>
      <c r="J6" s="15"/>
      <c r="K6" s="16"/>
      <c r="L6" s="16"/>
      <c r="M6" s="16"/>
      <c r="N6" s="16"/>
      <c r="O6" s="16"/>
      <c r="P6" s="16"/>
      <c r="Q6" s="16"/>
      <c r="R6" s="15"/>
    </row>
    <row r="7" spans="2:20" ht="24" customHeight="1" thickBot="1" x14ac:dyDescent="0.2">
      <c r="B7" s="39" t="s">
        <v>37</v>
      </c>
      <c r="C7" s="40">
        <v>20</v>
      </c>
      <c r="D7" s="2" t="s">
        <v>32</v>
      </c>
      <c r="J7" s="15"/>
      <c r="K7" s="16"/>
      <c r="L7" s="16"/>
      <c r="M7" s="16"/>
      <c r="N7" s="16"/>
      <c r="O7" s="16"/>
      <c r="P7" s="16"/>
      <c r="Q7" s="16"/>
      <c r="R7" s="15"/>
    </row>
    <row r="8" spans="2:20" ht="24" customHeight="1" thickBot="1" x14ac:dyDescent="0.2">
      <c r="J8" s="19"/>
      <c r="K8" s="20"/>
      <c r="L8" s="20"/>
      <c r="M8" s="20"/>
      <c r="N8" s="20"/>
      <c r="O8" s="20"/>
      <c r="P8" s="20"/>
      <c r="Q8" s="20"/>
      <c r="R8" s="15"/>
    </row>
    <row r="9" spans="2:20" ht="24" customHeight="1" thickBot="1" x14ac:dyDescent="0.2">
      <c r="B9" s="3" t="s">
        <v>38</v>
      </c>
      <c r="C9" s="41" t="s">
        <v>1</v>
      </c>
      <c r="E9" s="3" t="s">
        <v>39</v>
      </c>
      <c r="F9" s="42">
        <v>40</v>
      </c>
      <c r="G9" s="2"/>
      <c r="H9" s="2"/>
      <c r="L9" s="17"/>
      <c r="M9" s="18"/>
      <c r="N9" s="18"/>
      <c r="O9" s="18"/>
      <c r="P9" s="18"/>
      <c r="Q9" s="37"/>
      <c r="R9" s="38"/>
      <c r="S9" s="38"/>
      <c r="T9" s="15"/>
    </row>
    <row r="10" spans="2:20" ht="24" customHeight="1" x14ac:dyDescent="0.15">
      <c r="B10" s="1"/>
      <c r="J10" s="17" t="s">
        <v>2</v>
      </c>
      <c r="K10" s="18" t="s">
        <v>3</v>
      </c>
      <c r="L10" s="18"/>
      <c r="M10" s="21" t="s">
        <v>4</v>
      </c>
      <c r="N10" s="22">
        <f>F9</f>
        <v>40</v>
      </c>
      <c r="O10" s="22"/>
      <c r="P10" s="17"/>
      <c r="Q10" s="17"/>
      <c r="R10" s="15"/>
    </row>
    <row r="11" spans="2:20" ht="24" hidden="1" customHeight="1" x14ac:dyDescent="0.15">
      <c r="J11" s="18">
        <v>13</v>
      </c>
      <c r="K11" s="18">
        <v>1958</v>
      </c>
      <c r="L11" s="22"/>
      <c r="M11" s="17" t="s">
        <v>5</v>
      </c>
      <c r="N11" s="18">
        <f>IF(N10&gt;20,20,N10)</f>
        <v>20</v>
      </c>
      <c r="O11" s="18"/>
      <c r="P11" s="17" t="s">
        <v>6</v>
      </c>
      <c r="Q11" s="17" t="s">
        <v>7</v>
      </c>
      <c r="R11" s="15"/>
    </row>
    <row r="12" spans="2:20" ht="24" hidden="1" customHeight="1" x14ac:dyDescent="0.15">
      <c r="J12" s="18">
        <v>20</v>
      </c>
      <c r="K12" s="18">
        <v>3372</v>
      </c>
      <c r="L12" s="18"/>
      <c r="M12" s="17" t="s">
        <v>8</v>
      </c>
      <c r="N12" s="18">
        <f>IF(N$10&gt;100,80,N10-N11)</f>
        <v>20</v>
      </c>
      <c r="O12" s="17" t="s">
        <v>8</v>
      </c>
      <c r="P12" s="18">
        <v>132</v>
      </c>
      <c r="Q12" s="23">
        <f>N12*P12</f>
        <v>2640</v>
      </c>
      <c r="R12" s="15"/>
    </row>
    <row r="13" spans="2:20" ht="24" hidden="1" customHeight="1" x14ac:dyDescent="0.15">
      <c r="C13" s="4"/>
      <c r="D13" s="4"/>
      <c r="E13" s="4"/>
      <c r="F13" s="4"/>
      <c r="J13" s="18">
        <v>25</v>
      </c>
      <c r="K13" s="18">
        <v>4576</v>
      </c>
      <c r="L13" s="18"/>
      <c r="M13" s="17" t="s">
        <v>9</v>
      </c>
      <c r="N13" s="18">
        <f>IF(N$10&gt;200,100,N10-N11-N12)</f>
        <v>0</v>
      </c>
      <c r="O13" s="17" t="s">
        <v>9</v>
      </c>
      <c r="P13" s="18">
        <v>177</v>
      </c>
      <c r="Q13" s="23">
        <f>N13*P13</f>
        <v>0</v>
      </c>
      <c r="R13" s="15"/>
    </row>
    <row r="14" spans="2:20" ht="24" hidden="1" customHeight="1" x14ac:dyDescent="0.15">
      <c r="J14" s="18">
        <v>40</v>
      </c>
      <c r="K14" s="18">
        <v>12046</v>
      </c>
      <c r="L14" s="18"/>
      <c r="M14" s="17" t="s">
        <v>10</v>
      </c>
      <c r="N14" s="18">
        <f>IF(N$10&gt;600,400,N10-N11-N12-N13)</f>
        <v>0</v>
      </c>
      <c r="O14" s="17" t="s">
        <v>10</v>
      </c>
      <c r="P14" s="18">
        <v>207</v>
      </c>
      <c r="Q14" s="23">
        <f>N14*P14</f>
        <v>0</v>
      </c>
      <c r="R14" s="15"/>
    </row>
    <row r="15" spans="2:20" ht="24" customHeight="1" x14ac:dyDescent="0.15">
      <c r="B15" s="43" t="s">
        <v>36</v>
      </c>
      <c r="C15" s="44"/>
      <c r="D15" s="44"/>
      <c r="E15" s="45"/>
      <c r="F15" s="44"/>
      <c r="G15" s="55" t="s">
        <v>34</v>
      </c>
      <c r="J15" s="18">
        <v>50</v>
      </c>
      <c r="K15" s="18">
        <v>19272</v>
      </c>
      <c r="L15" s="18"/>
      <c r="M15" s="17" t="s">
        <v>11</v>
      </c>
      <c r="N15" s="18">
        <f>IF(N$10&gt;1000,400,N10-N11-N12-N13-N14)</f>
        <v>0</v>
      </c>
      <c r="O15" s="17" t="s">
        <v>11</v>
      </c>
      <c r="P15" s="18">
        <v>288</v>
      </c>
      <c r="Q15" s="23">
        <f>N15*P15</f>
        <v>0</v>
      </c>
      <c r="R15" s="15"/>
    </row>
    <row r="16" spans="2:20" ht="24" customHeight="1" x14ac:dyDescent="0.15">
      <c r="B16" s="46"/>
      <c r="C16" s="56" t="s">
        <v>3</v>
      </c>
      <c r="D16" s="57" t="s">
        <v>12</v>
      </c>
      <c r="E16" s="57" t="s">
        <v>7</v>
      </c>
      <c r="F16" s="58" t="s">
        <v>13</v>
      </c>
      <c r="G16" s="57" t="s">
        <v>14</v>
      </c>
      <c r="J16" s="18">
        <v>75</v>
      </c>
      <c r="K16" s="18">
        <v>40052</v>
      </c>
      <c r="L16" s="18"/>
      <c r="M16" s="17" t="s">
        <v>15</v>
      </c>
      <c r="N16" s="18">
        <f>IF(N$10&lt;1000,0,N10-N11-N12-N13-N14-N15)</f>
        <v>0</v>
      </c>
      <c r="O16" s="17" t="s">
        <v>15</v>
      </c>
      <c r="P16" s="18">
        <v>362</v>
      </c>
      <c r="Q16" s="23">
        <f>N16*P16</f>
        <v>0</v>
      </c>
      <c r="R16" s="15"/>
    </row>
    <row r="17" spans="2:18" ht="24" customHeight="1" x14ac:dyDescent="0.15">
      <c r="B17" s="46" t="s">
        <v>16</v>
      </c>
      <c r="C17" s="48">
        <f>VLOOKUP($C$7,J10:K17,2,0)</f>
        <v>3372</v>
      </c>
      <c r="D17" s="48">
        <f>Q17</f>
        <v>2640</v>
      </c>
      <c r="E17" s="49">
        <f>C17+D17</f>
        <v>6012</v>
      </c>
      <c r="F17" s="48">
        <f>ROUNDDOWN(E17*0.1,0)</f>
        <v>601</v>
      </c>
      <c r="G17" s="50">
        <f>E17+F17</f>
        <v>6613</v>
      </c>
      <c r="J17" s="18">
        <v>100</v>
      </c>
      <c r="K17" s="18">
        <v>65046</v>
      </c>
      <c r="L17" s="18"/>
      <c r="M17" s="17"/>
      <c r="N17" s="17"/>
      <c r="O17" s="17"/>
      <c r="P17" s="17" t="s">
        <v>17</v>
      </c>
      <c r="Q17" s="23">
        <f>SUM(Q12:Q16)</f>
        <v>2640</v>
      </c>
      <c r="R17" s="15"/>
    </row>
    <row r="18" spans="2:18" ht="24" customHeight="1" x14ac:dyDescent="0.15">
      <c r="B18" s="46" t="s">
        <v>33</v>
      </c>
      <c r="C18" s="47">
        <f>C25</f>
        <v>1726</v>
      </c>
      <c r="D18" s="47">
        <f>D25</f>
        <v>2708</v>
      </c>
      <c r="E18" s="49">
        <f>C18+D18</f>
        <v>4434</v>
      </c>
      <c r="F18" s="48">
        <f>ROUNDDOWN(E18*0.1,0)</f>
        <v>443</v>
      </c>
      <c r="G18" s="48">
        <f>E18+F18</f>
        <v>4877</v>
      </c>
      <c r="J18" s="17" t="s">
        <v>18</v>
      </c>
      <c r="K18" s="18"/>
      <c r="L18" s="18"/>
      <c r="M18" s="18"/>
      <c r="N18" s="18"/>
      <c r="O18" s="18"/>
      <c r="P18" s="18"/>
      <c r="Q18" s="18"/>
      <c r="R18" s="15"/>
    </row>
    <row r="19" spans="2:18" ht="24" customHeight="1" x14ac:dyDescent="0.15">
      <c r="B19" s="59" t="s">
        <v>40</v>
      </c>
      <c r="C19" s="51">
        <f>SUM(C17:C18)</f>
        <v>5098</v>
      </c>
      <c r="D19" s="51">
        <f t="shared" ref="D19:G19" si="0">SUM(D17:D18)</f>
        <v>5348</v>
      </c>
      <c r="E19" s="52">
        <f t="shared" si="0"/>
        <v>10446</v>
      </c>
      <c r="F19" s="51">
        <f t="shared" si="0"/>
        <v>1044</v>
      </c>
      <c r="G19" s="51">
        <f t="shared" si="0"/>
        <v>11490</v>
      </c>
      <c r="J19" s="17"/>
      <c r="K19" s="18"/>
      <c r="L19" s="18"/>
      <c r="M19" s="18"/>
      <c r="N19" s="18"/>
      <c r="O19" s="18"/>
      <c r="P19" s="18"/>
      <c r="Q19" s="18"/>
      <c r="R19" s="15"/>
    </row>
    <row r="20" spans="2:18" ht="24" customHeight="1" x14ac:dyDescent="0.15">
      <c r="B20" s="43"/>
      <c r="C20" s="44"/>
      <c r="D20" s="44"/>
      <c r="E20" s="44"/>
      <c r="F20" s="53" t="s">
        <v>31</v>
      </c>
      <c r="G20" s="54">
        <f>G19-G26</f>
        <v>1162</v>
      </c>
      <c r="J20" s="24" t="s">
        <v>2</v>
      </c>
      <c r="K20" s="25" t="s">
        <v>3</v>
      </c>
      <c r="L20" s="25"/>
      <c r="M20" s="26" t="s">
        <v>4</v>
      </c>
      <c r="N20" s="27">
        <f>$F$9</f>
        <v>40</v>
      </c>
      <c r="O20" s="27"/>
      <c r="P20" s="24"/>
      <c r="Q20" s="24"/>
      <c r="R20" s="15"/>
    </row>
    <row r="21" spans="2:18" ht="24" customHeight="1" x14ac:dyDescent="0.15">
      <c r="B21" s="43"/>
      <c r="C21" s="44"/>
      <c r="D21" s="44"/>
      <c r="E21" s="44"/>
      <c r="F21" s="53"/>
      <c r="G21" s="54"/>
      <c r="J21" s="24"/>
      <c r="K21" s="25"/>
      <c r="L21" s="25"/>
      <c r="M21" s="26"/>
      <c r="N21" s="27"/>
      <c r="O21" s="27"/>
      <c r="P21" s="24"/>
      <c r="Q21" s="24"/>
      <c r="R21" s="15"/>
    </row>
    <row r="22" spans="2:18" ht="24" customHeight="1" x14ac:dyDescent="0.15">
      <c r="B22" s="43" t="s">
        <v>35</v>
      </c>
      <c r="C22" s="44"/>
      <c r="D22" s="44"/>
      <c r="E22" s="45"/>
      <c r="F22" s="53"/>
      <c r="G22" s="55" t="s">
        <v>34</v>
      </c>
      <c r="J22" s="25">
        <v>13</v>
      </c>
      <c r="K22" s="25">
        <f>777*2</f>
        <v>1554</v>
      </c>
      <c r="L22" s="27"/>
      <c r="M22" s="24" t="s">
        <v>5</v>
      </c>
      <c r="N22" s="25">
        <f t="shared" ref="N22:N27" si="1">N11</f>
        <v>20</v>
      </c>
      <c r="O22" s="25"/>
      <c r="P22" s="24" t="s">
        <v>6</v>
      </c>
      <c r="Q22" s="24" t="s">
        <v>7</v>
      </c>
      <c r="R22" s="15"/>
    </row>
    <row r="23" spans="2:18" ht="24" customHeight="1" x14ac:dyDescent="0.15">
      <c r="B23" s="46"/>
      <c r="C23" s="56" t="s">
        <v>3</v>
      </c>
      <c r="D23" s="57" t="s">
        <v>12</v>
      </c>
      <c r="E23" s="57" t="s">
        <v>7</v>
      </c>
      <c r="F23" s="58" t="s">
        <v>13</v>
      </c>
      <c r="G23" s="57" t="s">
        <v>14</v>
      </c>
      <c r="J23" s="25">
        <v>20</v>
      </c>
      <c r="K23" s="25">
        <f>1338*2</f>
        <v>2676</v>
      </c>
      <c r="L23" s="25"/>
      <c r="M23" s="24" t="s">
        <v>8</v>
      </c>
      <c r="N23" s="25">
        <f t="shared" si="1"/>
        <v>20</v>
      </c>
      <c r="O23" s="24" t="s">
        <v>8</v>
      </c>
      <c r="P23" s="25">
        <v>114</v>
      </c>
      <c r="Q23" s="28">
        <f>N23*P23</f>
        <v>2280</v>
      </c>
      <c r="R23" s="15"/>
    </row>
    <row r="24" spans="2:18" ht="24" customHeight="1" x14ac:dyDescent="0.15">
      <c r="B24" s="46" t="s">
        <v>16</v>
      </c>
      <c r="C24" s="48">
        <f>VLOOKUP($C$7,J20:K28,2,0)</f>
        <v>2676</v>
      </c>
      <c r="D24" s="48">
        <f>Q28</f>
        <v>2280</v>
      </c>
      <c r="E24" s="49">
        <f>C24+D24</f>
        <v>4956</v>
      </c>
      <c r="F24" s="48">
        <f>ROUNDDOWN(E24*0.1,0)</f>
        <v>495</v>
      </c>
      <c r="G24" s="50">
        <f>E24+F24</f>
        <v>5451</v>
      </c>
      <c r="J24" s="25">
        <v>25</v>
      </c>
      <c r="K24" s="25">
        <f>1816*2</f>
        <v>3632</v>
      </c>
      <c r="L24" s="25"/>
      <c r="M24" s="24" t="s">
        <v>9</v>
      </c>
      <c r="N24" s="25">
        <f t="shared" si="1"/>
        <v>0</v>
      </c>
      <c r="O24" s="24" t="s">
        <v>9</v>
      </c>
      <c r="P24" s="25">
        <v>155</v>
      </c>
      <c r="Q24" s="28">
        <f t="shared" ref="Q24:Q26" si="2">N24*P24</f>
        <v>0</v>
      </c>
      <c r="R24" s="15"/>
    </row>
    <row r="25" spans="2:18" ht="24" customHeight="1" x14ac:dyDescent="0.15">
      <c r="B25" s="46" t="s">
        <v>33</v>
      </c>
      <c r="C25" s="48">
        <f>VLOOKUP($C$9,J45:K46,2,0)</f>
        <v>1726</v>
      </c>
      <c r="D25" s="48">
        <f>N43</f>
        <v>2708</v>
      </c>
      <c r="E25" s="49">
        <f>C25+D25</f>
        <v>4434</v>
      </c>
      <c r="F25" s="48">
        <f>ROUNDDOWN(E25*0.1,0)</f>
        <v>443</v>
      </c>
      <c r="G25" s="50">
        <f>E25+F25</f>
        <v>4877</v>
      </c>
      <c r="J25" s="25">
        <v>40</v>
      </c>
      <c r="K25" s="25">
        <f>4780*2</f>
        <v>9560</v>
      </c>
      <c r="L25" s="25"/>
      <c r="M25" s="24" t="s">
        <v>10</v>
      </c>
      <c r="N25" s="25">
        <f t="shared" si="1"/>
        <v>0</v>
      </c>
      <c r="O25" s="24" t="s">
        <v>10</v>
      </c>
      <c r="P25" s="25">
        <v>185</v>
      </c>
      <c r="Q25" s="28">
        <f t="shared" si="2"/>
        <v>0</v>
      </c>
      <c r="R25" s="15"/>
    </row>
    <row r="26" spans="2:18" ht="24" customHeight="1" x14ac:dyDescent="0.15">
      <c r="B26" s="59" t="s">
        <v>40</v>
      </c>
      <c r="C26" s="51">
        <f>SUM(C24:C25)</f>
        <v>4402</v>
      </c>
      <c r="D26" s="51">
        <f t="shared" ref="D26:G26" si="3">SUM(D24:D25)</f>
        <v>4988</v>
      </c>
      <c r="E26" s="52">
        <f t="shared" si="3"/>
        <v>9390</v>
      </c>
      <c r="F26" s="51">
        <f t="shared" si="3"/>
        <v>938</v>
      </c>
      <c r="G26" s="51">
        <f t="shared" si="3"/>
        <v>10328</v>
      </c>
      <c r="J26" s="25">
        <v>50</v>
      </c>
      <c r="K26" s="25">
        <f>7648*2</f>
        <v>15296</v>
      </c>
      <c r="L26" s="25"/>
      <c r="M26" s="24" t="s">
        <v>11</v>
      </c>
      <c r="N26" s="25">
        <f t="shared" si="1"/>
        <v>0</v>
      </c>
      <c r="O26" s="24" t="s">
        <v>11</v>
      </c>
      <c r="P26" s="25">
        <v>257</v>
      </c>
      <c r="Q26" s="28">
        <f t="shared" si="2"/>
        <v>0</v>
      </c>
      <c r="R26" s="15"/>
    </row>
    <row r="27" spans="2:18" ht="24" customHeight="1" x14ac:dyDescent="0.15">
      <c r="B27" s="5"/>
      <c r="C27" s="6"/>
      <c r="D27" s="6"/>
      <c r="E27" s="6"/>
      <c r="F27" s="7"/>
      <c r="G27" s="8"/>
      <c r="J27" s="25">
        <v>75</v>
      </c>
      <c r="K27" s="25">
        <f>15894*2</f>
        <v>31788</v>
      </c>
      <c r="L27" s="25"/>
      <c r="M27" s="24" t="s">
        <v>15</v>
      </c>
      <c r="N27" s="25">
        <f t="shared" si="1"/>
        <v>0</v>
      </c>
      <c r="O27" s="24" t="s">
        <v>15</v>
      </c>
      <c r="P27" s="25">
        <v>323</v>
      </c>
      <c r="Q27" s="28">
        <f>N27*P27</f>
        <v>0</v>
      </c>
      <c r="R27" s="15"/>
    </row>
    <row r="28" spans="2:18" ht="24" customHeight="1" x14ac:dyDescent="0.15">
      <c r="B28" s="5"/>
      <c r="C28" s="9"/>
      <c r="D28" s="9"/>
      <c r="E28" s="9"/>
      <c r="J28" s="25">
        <v>100</v>
      </c>
      <c r="K28" s="25">
        <f>25812*2</f>
        <v>51624</v>
      </c>
      <c r="L28" s="25"/>
      <c r="M28" s="24"/>
      <c r="N28" s="24"/>
      <c r="O28" s="24"/>
      <c r="P28" s="24" t="s">
        <v>17</v>
      </c>
      <c r="Q28" s="28">
        <f>SUM(Q23:Q27)</f>
        <v>2280</v>
      </c>
      <c r="R28" s="15"/>
    </row>
    <row r="29" spans="2:18" ht="24" customHeight="1" x14ac:dyDescent="0.15">
      <c r="B29" s="5"/>
      <c r="C29" s="9"/>
      <c r="D29" s="9"/>
      <c r="E29" s="9"/>
      <c r="F29" s="6"/>
      <c r="J29" s="17"/>
      <c r="K29" s="18"/>
      <c r="L29" s="18"/>
      <c r="M29" s="18"/>
      <c r="N29" s="18"/>
      <c r="O29" s="18"/>
      <c r="P29" s="18"/>
      <c r="Q29" s="18"/>
      <c r="R29" s="15"/>
    </row>
    <row r="30" spans="2:18" ht="24" customHeight="1" x14ac:dyDescent="0.15">
      <c r="B30" s="5"/>
      <c r="C30" s="9"/>
      <c r="D30" s="9"/>
      <c r="E30" s="9"/>
      <c r="F30" s="9"/>
      <c r="J30" s="17"/>
      <c r="K30" s="17"/>
      <c r="L30" s="17"/>
      <c r="M30" s="17"/>
      <c r="N30" s="17"/>
      <c r="O30" s="17"/>
      <c r="P30" s="17"/>
      <c r="Q30" s="17"/>
      <c r="R30" s="15"/>
    </row>
    <row r="31" spans="2:18" ht="24" customHeight="1" x14ac:dyDescent="0.15">
      <c r="B31" s="5"/>
      <c r="C31" s="9"/>
      <c r="D31" s="9"/>
      <c r="E31" s="9"/>
      <c r="F31" s="9"/>
      <c r="J31" s="17" t="s">
        <v>19</v>
      </c>
      <c r="K31" s="17" t="s">
        <v>1</v>
      </c>
      <c r="L31" s="17" t="s">
        <v>20</v>
      </c>
      <c r="M31" s="17"/>
      <c r="N31" s="17"/>
      <c r="O31" s="17"/>
      <c r="P31" s="17"/>
      <c r="Q31" s="17"/>
      <c r="R31" s="15"/>
    </row>
    <row r="32" spans="2:18" ht="24" customHeight="1" x14ac:dyDescent="0.15">
      <c r="B32" s="5"/>
      <c r="C32" s="9"/>
      <c r="D32" s="9"/>
      <c r="E32" s="9"/>
      <c r="F32" s="9"/>
      <c r="J32" s="17" t="s">
        <v>2</v>
      </c>
      <c r="K32" s="18" t="s">
        <v>21</v>
      </c>
      <c r="L32" s="17"/>
      <c r="M32" s="17"/>
      <c r="N32" s="17"/>
      <c r="O32" s="17"/>
      <c r="P32" s="17"/>
      <c r="Q32" s="17"/>
      <c r="R32" s="15"/>
    </row>
    <row r="33" spans="2:18" ht="24" customHeight="1" x14ac:dyDescent="0.15">
      <c r="B33" s="5"/>
      <c r="C33" s="9"/>
      <c r="D33" s="9"/>
      <c r="E33" s="9"/>
      <c r="F33" s="9"/>
      <c r="J33" s="21" t="s">
        <v>4</v>
      </c>
      <c r="K33" s="22">
        <f>F9</f>
        <v>40</v>
      </c>
      <c r="L33" s="17"/>
      <c r="M33" s="17"/>
      <c r="N33" s="17"/>
      <c r="O33" s="17"/>
      <c r="P33" s="17"/>
      <c r="Q33" s="17"/>
      <c r="R33" s="15"/>
    </row>
    <row r="34" spans="2:18" ht="24" customHeight="1" x14ac:dyDescent="0.15">
      <c r="B34" s="5"/>
      <c r="C34" s="9"/>
      <c r="D34" s="9"/>
      <c r="E34" s="9"/>
      <c r="F34" s="9"/>
      <c r="J34" s="17" t="s">
        <v>5</v>
      </c>
      <c r="K34" s="18">
        <f>IF(K33&gt;16,16,K33)</f>
        <v>16</v>
      </c>
      <c r="L34" s="17" t="s">
        <v>6</v>
      </c>
      <c r="M34" s="18" t="s">
        <v>7</v>
      </c>
      <c r="N34" s="17"/>
      <c r="O34" s="17"/>
      <c r="P34" s="17"/>
      <c r="Q34" s="17"/>
      <c r="R34" s="15"/>
    </row>
    <row r="35" spans="2:18" ht="24" customHeight="1" x14ac:dyDescent="0.15">
      <c r="B35" s="5"/>
      <c r="C35" s="9"/>
      <c r="D35" s="9"/>
      <c r="E35" s="9"/>
      <c r="F35" s="9"/>
      <c r="J35" s="17" t="s">
        <v>22</v>
      </c>
      <c r="K35" s="18">
        <f>IF(K33&gt;30,14,K33-K34)</f>
        <v>14</v>
      </c>
      <c r="L35" s="17" t="s">
        <v>22</v>
      </c>
      <c r="M35" s="18">
        <v>112</v>
      </c>
      <c r="N35" s="23">
        <f>K35*M35</f>
        <v>1568</v>
      </c>
      <c r="O35" s="17"/>
      <c r="P35" s="17"/>
      <c r="Q35" s="17"/>
      <c r="R35" s="15"/>
    </row>
    <row r="36" spans="2:18" ht="24" customHeight="1" x14ac:dyDescent="0.15">
      <c r="B36" s="5"/>
      <c r="C36" s="9"/>
      <c r="D36" s="9"/>
      <c r="E36" s="9"/>
      <c r="F36" s="9"/>
      <c r="J36" s="17" t="s">
        <v>23</v>
      </c>
      <c r="K36" s="18">
        <f>IF(K33&gt;60,30,K33-K34-K35)</f>
        <v>10</v>
      </c>
      <c r="L36" s="17" t="s">
        <v>23</v>
      </c>
      <c r="M36" s="18">
        <v>114</v>
      </c>
      <c r="N36" s="23">
        <f t="shared" ref="N36:N42" si="4">K36*M36</f>
        <v>1140</v>
      </c>
      <c r="O36" s="17"/>
      <c r="P36" s="17"/>
      <c r="Q36" s="17"/>
      <c r="R36" s="15"/>
    </row>
    <row r="37" spans="2:18" ht="24" customHeight="1" x14ac:dyDescent="0.15">
      <c r="B37" s="5"/>
      <c r="C37" s="9"/>
      <c r="D37" s="9"/>
      <c r="E37" s="9"/>
      <c r="F37" s="9"/>
      <c r="J37" s="17" t="s">
        <v>8</v>
      </c>
      <c r="K37" s="18">
        <f>IF(K33&gt;100,40,K33-K34-K35-K36)</f>
        <v>0</v>
      </c>
      <c r="L37" s="17" t="s">
        <v>8</v>
      </c>
      <c r="M37" s="18">
        <v>118</v>
      </c>
      <c r="N37" s="23">
        <f t="shared" si="4"/>
        <v>0</v>
      </c>
      <c r="O37" s="17"/>
      <c r="P37" s="17"/>
      <c r="Q37" s="17"/>
      <c r="R37" s="15"/>
    </row>
    <row r="38" spans="2:18" ht="24" customHeight="1" x14ac:dyDescent="0.15">
      <c r="B38" s="30"/>
      <c r="C38" s="9"/>
      <c r="D38" s="9"/>
      <c r="E38" s="9"/>
      <c r="F38" s="9"/>
      <c r="J38" s="17" t="s">
        <v>9</v>
      </c>
      <c r="K38" s="18">
        <f>IF(K33&gt;200,100,K33-K34-K35-K36-K37)</f>
        <v>0</v>
      </c>
      <c r="L38" s="17" t="s">
        <v>9</v>
      </c>
      <c r="M38" s="18">
        <v>154</v>
      </c>
      <c r="N38" s="23">
        <f t="shared" si="4"/>
        <v>0</v>
      </c>
      <c r="O38" s="17"/>
      <c r="P38" s="17"/>
      <c r="Q38" s="17"/>
      <c r="R38" s="15"/>
    </row>
    <row r="39" spans="2:18" ht="24" customHeight="1" x14ac:dyDescent="0.15">
      <c r="B39" s="30"/>
      <c r="D39" s="7"/>
      <c r="E39" s="7"/>
      <c r="F39" s="9"/>
      <c r="J39" s="17" t="s">
        <v>10</v>
      </c>
      <c r="K39" s="18">
        <f>IF(K33&gt;600,400,K33-K34-K35-K36-K37-K38)</f>
        <v>0</v>
      </c>
      <c r="L39" s="17" t="s">
        <v>10</v>
      </c>
      <c r="M39" s="18">
        <v>194</v>
      </c>
      <c r="N39" s="23">
        <f t="shared" si="4"/>
        <v>0</v>
      </c>
      <c r="O39" s="17"/>
      <c r="P39" s="17"/>
      <c r="Q39" s="17"/>
      <c r="R39" s="15"/>
    </row>
    <row r="40" spans="2:18" ht="24" customHeight="1" x14ac:dyDescent="0.15">
      <c r="B40" s="31"/>
      <c r="F40" s="9"/>
      <c r="J40" s="17" t="s">
        <v>11</v>
      </c>
      <c r="K40" s="18">
        <f>IF(K33&gt;1000,400,K33-K34-K35-K36-K37-K38-K39)</f>
        <v>0</v>
      </c>
      <c r="L40" s="17" t="s">
        <v>11</v>
      </c>
      <c r="M40" s="18">
        <v>244</v>
      </c>
      <c r="N40" s="23">
        <f t="shared" si="4"/>
        <v>0</v>
      </c>
      <c r="O40" s="17"/>
      <c r="P40" s="17"/>
      <c r="Q40" s="17"/>
      <c r="R40" s="15"/>
    </row>
    <row r="41" spans="2:18" ht="24" customHeight="1" x14ac:dyDescent="0.15">
      <c r="B41" s="31"/>
      <c r="C41" s="4"/>
      <c r="D41" s="4"/>
      <c r="E41" s="4"/>
      <c r="F41" s="7"/>
      <c r="G41" s="8"/>
      <c r="J41" s="17" t="s">
        <v>24</v>
      </c>
      <c r="K41" s="18">
        <f>IF(K33&gt;2000,1000,K33-K34-K35-K36-K37-K38-K39-K40)</f>
        <v>0</v>
      </c>
      <c r="L41" s="17" t="s">
        <v>24</v>
      </c>
      <c r="M41" s="18">
        <v>291</v>
      </c>
      <c r="N41" s="23">
        <f t="shared" si="4"/>
        <v>0</v>
      </c>
      <c r="O41" s="29" t="s">
        <v>21</v>
      </c>
      <c r="P41" s="17"/>
      <c r="Q41" s="17"/>
      <c r="R41" s="15"/>
    </row>
    <row r="42" spans="2:18" ht="24" customHeight="1" x14ac:dyDescent="0.15">
      <c r="B42" s="31"/>
      <c r="J42" s="17" t="s">
        <v>25</v>
      </c>
      <c r="K42" s="18">
        <f>IF(K33&lt;2000,0,K33-K34-K35-K36-K37-K38-K39-K40-K41)</f>
        <v>0</v>
      </c>
      <c r="L42" s="17" t="s">
        <v>25</v>
      </c>
      <c r="M42" s="18">
        <v>293</v>
      </c>
      <c r="N42" s="23">
        <f t="shared" si="4"/>
        <v>0</v>
      </c>
      <c r="O42" s="17"/>
      <c r="P42" s="17"/>
      <c r="Q42" s="17"/>
      <c r="R42" s="15"/>
    </row>
    <row r="43" spans="2:18" ht="24" customHeight="1" x14ac:dyDescent="0.15">
      <c r="B43" s="32"/>
      <c r="C43" s="11"/>
      <c r="D43" s="11"/>
      <c r="E43" s="11"/>
      <c r="F43" s="4"/>
      <c r="J43" s="17" t="s">
        <v>21</v>
      </c>
      <c r="K43" s="18" t="s">
        <v>26</v>
      </c>
      <c r="L43" s="17"/>
      <c r="M43" s="17" t="s">
        <v>17</v>
      </c>
      <c r="N43" s="23">
        <f>IF((C9="無"),0,(SUM(N35:N42)))</f>
        <v>2708</v>
      </c>
      <c r="O43" s="17"/>
      <c r="P43" s="17"/>
      <c r="Q43" s="17"/>
      <c r="R43" s="15"/>
    </row>
    <row r="44" spans="2:18" ht="24" customHeight="1" x14ac:dyDescent="0.15">
      <c r="B44" s="32"/>
      <c r="C44" s="11"/>
      <c r="D44" s="11"/>
      <c r="E44" s="11"/>
      <c r="J44" s="17"/>
      <c r="K44" s="17"/>
      <c r="L44" s="17"/>
      <c r="M44" s="21"/>
      <c r="N44" s="22"/>
      <c r="O44" s="17"/>
      <c r="P44" s="17"/>
      <c r="Q44" s="17"/>
      <c r="R44" s="15"/>
    </row>
    <row r="45" spans="2:18" ht="24" customHeight="1" x14ac:dyDescent="0.15">
      <c r="B45" s="32"/>
      <c r="C45" s="11"/>
      <c r="D45" s="11"/>
      <c r="E45" s="11"/>
      <c r="F45" s="11"/>
      <c r="J45" s="17" t="s">
        <v>1</v>
      </c>
      <c r="K45" s="17">
        <v>1726</v>
      </c>
      <c r="L45" s="17"/>
      <c r="M45" s="17"/>
      <c r="N45" s="17"/>
      <c r="O45" s="17"/>
      <c r="P45" s="17"/>
      <c r="Q45" s="17"/>
      <c r="R45" s="15"/>
    </row>
    <row r="46" spans="2:18" ht="24" customHeight="1" x14ac:dyDescent="0.15">
      <c r="B46" s="32"/>
      <c r="C46" s="11"/>
      <c r="D46" s="11"/>
      <c r="E46" s="11"/>
      <c r="F46" s="11"/>
      <c r="J46" s="17" t="s">
        <v>20</v>
      </c>
      <c r="K46" s="17">
        <v>0</v>
      </c>
      <c r="L46" s="17"/>
      <c r="M46" s="17"/>
      <c r="N46" s="17"/>
      <c r="O46" s="17"/>
      <c r="P46" s="17"/>
      <c r="Q46" s="17"/>
      <c r="R46" s="15"/>
    </row>
    <row r="47" spans="2:18" ht="24" customHeight="1" x14ac:dyDescent="0.15">
      <c r="B47" s="32"/>
      <c r="C47" s="11"/>
      <c r="D47" s="11"/>
      <c r="E47" s="11"/>
      <c r="F47" s="11"/>
      <c r="J47" s="15"/>
      <c r="K47" s="15"/>
      <c r="L47" s="15"/>
      <c r="M47" s="15"/>
      <c r="N47" s="15"/>
      <c r="O47" s="15"/>
      <c r="P47" s="15"/>
      <c r="Q47" s="15"/>
      <c r="R47" s="15"/>
    </row>
    <row r="48" spans="2:18" ht="24" customHeight="1" x14ac:dyDescent="0.15">
      <c r="B48" s="32"/>
      <c r="C48" s="11"/>
      <c r="D48" s="11"/>
      <c r="E48" s="11"/>
      <c r="F48" s="11"/>
    </row>
    <row r="49" spans="2:14" ht="24" customHeight="1" x14ac:dyDescent="0.15">
      <c r="B49" s="32"/>
      <c r="C49" s="11"/>
      <c r="D49" s="11"/>
      <c r="E49" s="11"/>
      <c r="F49" s="11"/>
    </row>
    <row r="50" spans="2:14" ht="24" customHeight="1" x14ac:dyDescent="0.15">
      <c r="B50" s="32"/>
      <c r="C50" s="11"/>
      <c r="D50" s="11"/>
      <c r="E50" s="11"/>
      <c r="F50" s="11"/>
    </row>
    <row r="51" spans="2:14" ht="24" customHeight="1" x14ac:dyDescent="0.15">
      <c r="B51" s="32"/>
      <c r="C51" s="11"/>
      <c r="D51" s="11"/>
      <c r="E51" s="11"/>
      <c r="F51" s="11"/>
    </row>
    <row r="52" spans="2:14" ht="24" customHeight="1" x14ac:dyDescent="0.15">
      <c r="B52" s="32"/>
      <c r="C52" s="11"/>
      <c r="D52" s="11"/>
      <c r="E52" s="11"/>
      <c r="F52" s="11"/>
    </row>
    <row r="53" spans="2:14" ht="24" customHeight="1" x14ac:dyDescent="0.15">
      <c r="B53" s="31"/>
      <c r="F53" s="11"/>
    </row>
    <row r="54" spans="2:14" ht="24" customHeight="1" x14ac:dyDescent="0.15">
      <c r="B54" s="32"/>
      <c r="C54" s="11"/>
      <c r="D54" s="11"/>
      <c r="E54" s="11"/>
      <c r="F54" s="11"/>
    </row>
    <row r="55" spans="2:14" x14ac:dyDescent="0.15">
      <c r="B55" s="31"/>
    </row>
    <row r="56" spans="2:14" x14ac:dyDescent="0.15">
      <c r="B56" s="31"/>
      <c r="F56" s="11"/>
    </row>
    <row r="57" spans="2:14" x14ac:dyDescent="0.15">
      <c r="B57" s="32"/>
      <c r="C57" s="10"/>
    </row>
    <row r="58" spans="2:14" x14ac:dyDescent="0.15">
      <c r="B58" s="31"/>
    </row>
    <row r="59" spans="2:14" x14ac:dyDescent="0.15">
      <c r="B59" s="31"/>
    </row>
    <row r="60" spans="2:14" x14ac:dyDescent="0.15">
      <c r="B60" s="31"/>
      <c r="M60" s="12"/>
      <c r="N60" s="12"/>
    </row>
    <row r="61" spans="2:14" x14ac:dyDescent="0.15">
      <c r="B61" s="31"/>
    </row>
    <row r="62" spans="2:14" x14ac:dyDescent="0.15">
      <c r="B62" s="31"/>
    </row>
    <row r="63" spans="2:14" x14ac:dyDescent="0.15">
      <c r="B63" s="31"/>
    </row>
    <row r="64" spans="2:14" x14ac:dyDescent="0.15">
      <c r="B64" s="33"/>
      <c r="G64" s="2"/>
      <c r="H64" s="2"/>
    </row>
    <row r="65" spans="2:8" x14ac:dyDescent="0.15">
      <c r="B65" s="31"/>
      <c r="G65" s="2"/>
      <c r="H65" s="2"/>
    </row>
    <row r="66" spans="2:8" x14ac:dyDescent="0.15">
      <c r="B66" s="34"/>
      <c r="G66" s="2"/>
      <c r="H66" s="2"/>
    </row>
    <row r="67" spans="2:8" x14ac:dyDescent="0.15">
      <c r="B67" s="33"/>
      <c r="G67" s="2"/>
      <c r="H67" s="2"/>
    </row>
    <row r="68" spans="2:8" x14ac:dyDescent="0.15">
      <c r="B68" s="33"/>
      <c r="G68" s="2"/>
      <c r="H68" s="2"/>
    </row>
    <row r="69" spans="2:8" x14ac:dyDescent="0.15">
      <c r="B69" s="31"/>
      <c r="G69" s="2"/>
      <c r="H69" s="2"/>
    </row>
    <row r="70" spans="2:8" x14ac:dyDescent="0.15">
      <c r="B70" s="33"/>
      <c r="G70" s="2"/>
      <c r="H70" s="2"/>
    </row>
    <row r="71" spans="2:8" x14ac:dyDescent="0.15">
      <c r="B71" s="31"/>
      <c r="G71" s="2"/>
      <c r="H71" s="2"/>
    </row>
    <row r="72" spans="2:8" x14ac:dyDescent="0.15">
      <c r="B72" s="31"/>
      <c r="G72" s="2"/>
      <c r="H72" s="2"/>
    </row>
    <row r="73" spans="2:8" x14ac:dyDescent="0.15">
      <c r="B73" s="31"/>
      <c r="G73" s="2"/>
      <c r="H73" s="2"/>
    </row>
    <row r="74" spans="2:8" x14ac:dyDescent="0.15">
      <c r="B74" s="31"/>
      <c r="G74" s="2"/>
      <c r="H74" s="2"/>
    </row>
    <row r="75" spans="2:8" x14ac:dyDescent="0.15">
      <c r="B75" s="31"/>
      <c r="G75" s="2"/>
      <c r="H75" s="2"/>
    </row>
    <row r="76" spans="2:8" x14ac:dyDescent="0.15">
      <c r="B76" s="31"/>
      <c r="G76" s="2"/>
      <c r="H76" s="2"/>
    </row>
    <row r="77" spans="2:8" x14ac:dyDescent="0.15">
      <c r="B77" s="31"/>
      <c r="G77" s="2"/>
      <c r="H77" s="2"/>
    </row>
    <row r="78" spans="2:8" x14ac:dyDescent="0.15">
      <c r="B78" s="31"/>
      <c r="G78" s="2"/>
      <c r="H78" s="2"/>
    </row>
    <row r="79" spans="2:8" x14ac:dyDescent="0.15">
      <c r="B79" s="31"/>
      <c r="G79" s="2"/>
      <c r="H79" s="2"/>
    </row>
    <row r="80" spans="2:8" x14ac:dyDescent="0.15">
      <c r="B80" s="31"/>
      <c r="G80" s="2"/>
      <c r="H80" s="2"/>
    </row>
    <row r="81" spans="2:8" x14ac:dyDescent="0.15">
      <c r="B81" s="31"/>
      <c r="G81" s="2"/>
      <c r="H81" s="2"/>
    </row>
    <row r="82" spans="2:8" x14ac:dyDescent="0.15">
      <c r="B82" s="31"/>
      <c r="G82" s="2"/>
      <c r="H82" s="2"/>
    </row>
    <row r="83" spans="2:8" x14ac:dyDescent="0.15">
      <c r="B83" s="31"/>
      <c r="G83" s="2"/>
      <c r="H83" s="2"/>
    </row>
    <row r="84" spans="2:8" x14ac:dyDescent="0.15">
      <c r="B84" s="31"/>
      <c r="G84" s="2"/>
      <c r="H84" s="2"/>
    </row>
    <row r="85" spans="2:8" x14ac:dyDescent="0.15">
      <c r="B85" s="31"/>
      <c r="G85" s="2"/>
      <c r="H85" s="2"/>
    </row>
    <row r="86" spans="2:8" x14ac:dyDescent="0.15">
      <c r="B86" s="31"/>
      <c r="G86" s="2"/>
      <c r="H86" s="2"/>
    </row>
    <row r="87" spans="2:8" x14ac:dyDescent="0.15">
      <c r="B87" s="31"/>
      <c r="G87" s="2"/>
      <c r="H87" s="2"/>
    </row>
    <row r="88" spans="2:8" x14ac:dyDescent="0.15">
      <c r="B88" s="31"/>
      <c r="G88" s="2"/>
      <c r="H88" s="2"/>
    </row>
    <row r="89" spans="2:8" x14ac:dyDescent="0.15">
      <c r="B89" s="31"/>
      <c r="G89" s="13"/>
    </row>
    <row r="90" spans="2:8" x14ac:dyDescent="0.15">
      <c r="B90" s="32"/>
      <c r="C90" s="11"/>
      <c r="D90" s="11"/>
      <c r="E90" s="11"/>
      <c r="F90" s="11"/>
      <c r="G90" s="11"/>
      <c r="H90" s="10"/>
    </row>
    <row r="91" spans="2:8" x14ac:dyDescent="0.15">
      <c r="B91" s="32"/>
      <c r="C91" s="11"/>
      <c r="D91" s="11"/>
      <c r="E91" s="11"/>
      <c r="F91" s="11"/>
      <c r="G91" s="11"/>
      <c r="H91" s="10"/>
    </row>
    <row r="92" spans="2:8" x14ac:dyDescent="0.15">
      <c r="B92" s="32"/>
      <c r="C92" s="11"/>
      <c r="D92" s="11"/>
      <c r="E92" s="11"/>
      <c r="F92" s="11"/>
      <c r="G92" s="11"/>
      <c r="H92" s="10"/>
    </row>
    <row r="93" spans="2:8" x14ac:dyDescent="0.15">
      <c r="B93" s="32"/>
      <c r="C93" s="11"/>
      <c r="D93" s="11"/>
      <c r="E93" s="11"/>
      <c r="F93" s="11"/>
      <c r="G93" s="11"/>
      <c r="H93" s="10"/>
    </row>
    <row r="94" spans="2:8" x14ac:dyDescent="0.15">
      <c r="B94" s="32"/>
      <c r="C94" s="11"/>
      <c r="D94" s="11"/>
      <c r="E94" s="11"/>
      <c r="F94" s="11"/>
      <c r="G94" s="11"/>
      <c r="H94" s="10"/>
    </row>
    <row r="95" spans="2:8" x14ac:dyDescent="0.15">
      <c r="B95" s="10"/>
      <c r="C95" s="11"/>
      <c r="D95" s="11"/>
      <c r="E95" s="11"/>
      <c r="F95" s="11"/>
      <c r="G95" s="13"/>
      <c r="H95" s="10"/>
    </row>
    <row r="96" spans="2:8" x14ac:dyDescent="0.15">
      <c r="B96" s="10"/>
      <c r="C96" s="11"/>
      <c r="D96" s="11"/>
      <c r="E96" s="11"/>
      <c r="F96" s="11"/>
      <c r="G96" s="14"/>
      <c r="H96" s="10"/>
    </row>
    <row r="97" spans="2:8" x14ac:dyDescent="0.15">
      <c r="B97" s="10"/>
      <c r="C97" s="11"/>
      <c r="D97" s="11"/>
      <c r="E97" s="11"/>
      <c r="F97" s="11"/>
      <c r="G97" s="14"/>
      <c r="H97" s="10"/>
    </row>
    <row r="98" spans="2:8" x14ac:dyDescent="0.15">
      <c r="G98" s="14"/>
    </row>
    <row r="99" spans="2:8" x14ac:dyDescent="0.15">
      <c r="G99" s="14"/>
    </row>
    <row r="100" spans="2:8" x14ac:dyDescent="0.15">
      <c r="G100" s="14"/>
    </row>
    <row r="101" spans="2:8" x14ac:dyDescent="0.15">
      <c r="G101" s="14"/>
    </row>
    <row r="102" spans="2:8" x14ac:dyDescent="0.15">
      <c r="G102" s="14"/>
    </row>
    <row r="103" spans="2:8" x14ac:dyDescent="0.15">
      <c r="G103" s="14"/>
    </row>
    <row r="104" spans="2:8" x14ac:dyDescent="0.15">
      <c r="G104" s="14"/>
    </row>
    <row r="105" spans="2:8" x14ac:dyDescent="0.15">
      <c r="G105" s="14"/>
    </row>
    <row r="106" spans="2:8" x14ac:dyDescent="0.15">
      <c r="G106" s="14"/>
    </row>
    <row r="107" spans="2:8" x14ac:dyDescent="0.15">
      <c r="G107" s="14"/>
    </row>
    <row r="108" spans="2:8" x14ac:dyDescent="0.15">
      <c r="G108" s="14"/>
    </row>
  </sheetData>
  <sheetProtection algorithmName="SHA-512" hashValue="6LR2KfPXdJYbaSiin7SVatZhXWJWvwpJKtUwOq84KNvxw+esIuEDxEvRVLDcvCaQcCWvrcZONa1/6Refjo8JaQ==" saltValue="t/hAE/f3fthGiXK7mBUj1g==" spinCount="100000" sheet="1" objects="1" scenarios="1"/>
  <mergeCells count="4">
    <mergeCell ref="B2:G2"/>
    <mergeCell ref="B3:G3"/>
    <mergeCell ref="B5:G5"/>
    <mergeCell ref="B4:G4"/>
  </mergeCells>
  <phoneticPr fontId="3"/>
  <dataValidations count="2">
    <dataValidation type="list" allowBlank="1" showInputMessage="1" showErrorMessage="1" sqref="C9" xr:uid="{1318A091-ACAC-4CC0-8DF3-CE0EE07D8168}">
      <formula1>$K$31:$L$31</formula1>
    </dataValidation>
    <dataValidation type="list" allowBlank="1" showInputMessage="1" showErrorMessage="1" sqref="C7" xr:uid="{E747FB40-CC55-4A8C-BE5A-7BF29AE65D1E}">
      <formula1>$J$22:$J$28</formula1>
    </dataValidation>
  </dataValidations>
  <pageMargins left="0.7" right="0.7" top="0.75" bottom="0.75" header="0.3" footer="0.3"/>
  <pageSetup paperSize="9" scale="77" orientation="portrait" verticalDpi="0" r:id="rId1"/>
  <colBreaks count="1" manualBreakCount="1">
    <brk id="7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料金改定　自動計算</vt:lpstr>
      <vt:lpstr>'料金改定　自動計算'!Print_Area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2024-06-26T02:02:54Z</cp:lastPrinted>
  <dcterms:created xsi:type="dcterms:W3CDTF">2024-01-12T04:46:17Z</dcterms:created>
  <dcterms:modified xsi:type="dcterms:W3CDTF">2024-06-26T02:09:18Z</dcterms:modified>
</cp:coreProperties>
</file>